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PavelTomek/Dropbox/Monitor dražeb muj/Adol_Marketing/+++ Zveřejněné věci+++/Video/### investiční kurz Tomáš Kučera ###/#2 Jak si spočítat výhodnost investice/"/>
    </mc:Choice>
  </mc:AlternateContent>
  <xr:revisionPtr revIDLastSave="0" documentId="13_ncr:1_{A0B0CDA0-19AE-F642-A8B0-6763E6806559}" xr6:coauthVersionLast="45" xr6:coauthVersionMax="45" xr10:uidLastSave="{00000000-0000-0000-0000-000000000000}"/>
  <bookViews>
    <workbookView xWindow="0" yWindow="460" windowWidth="28800" windowHeight="17540" xr2:uid="{00000000-000D-0000-FFFF-FFFF00000000}"/>
  </bookViews>
  <sheets>
    <sheet name="Tomášův výpočet" sheetId="1" r:id="rId1"/>
    <sheet name="Základní vzorce + příklad" sheetId="2" r:id="rId2"/>
    <sheet name="Výpočet úroků - nákup v dražbě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3" l="1"/>
  <c r="D17" i="3"/>
  <c r="E15" i="3"/>
  <c r="E12" i="3"/>
  <c r="D15" i="3"/>
  <c r="D12" i="3"/>
  <c r="E6" i="3"/>
  <c r="D6" i="3"/>
  <c r="E5" i="3"/>
  <c r="D5" i="3"/>
  <c r="F9" i="1" l="1"/>
  <c r="E13" i="2"/>
  <c r="B13" i="2"/>
  <c r="E11" i="2"/>
  <c r="B11" i="2"/>
  <c r="E9" i="2"/>
  <c r="B9" i="2"/>
  <c r="F23" i="1"/>
  <c r="C23" i="1"/>
  <c r="C19" i="1"/>
  <c r="C16" i="1"/>
  <c r="F8" i="1"/>
  <c r="C15" i="1" s="1"/>
  <c r="F15" i="1"/>
  <c r="F10" i="1"/>
  <c r="C8" i="1"/>
  <c r="F7" i="1"/>
  <c r="C5" i="1"/>
  <c r="F17" i="1" l="1"/>
  <c r="F18" i="1" s="1"/>
  <c r="C4" i="1"/>
  <c r="C7" i="1"/>
  <c r="F22" i="1"/>
  <c r="F19" i="1" l="1"/>
  <c r="C12" i="1"/>
  <c r="C13" i="1"/>
  <c r="C20" i="1" l="1"/>
</calcChain>
</file>

<file path=xl/sharedStrings.xml><?xml version="1.0" encoding="utf-8"?>
<sst xmlns="http://schemas.openxmlformats.org/spreadsheetml/2006/main" count="74" uniqueCount="65">
  <si>
    <t>Pravidelné dlouhodobé náklady - přepočteno na rok</t>
  </si>
  <si>
    <t>Částka</t>
  </si>
  <si>
    <t>Jednorázové náklady</t>
  </si>
  <si>
    <t>Daň z nemovitosti</t>
  </si>
  <si>
    <t>Nákup bytu celkem</t>
  </si>
  <si>
    <t>Neobsazenost 3%</t>
  </si>
  <si>
    <t>Daň z nabytí</t>
  </si>
  <si>
    <t>Rekonstrukce 150 tis. 1x za 20 let</t>
  </si>
  <si>
    <t>Mé vlastní zdroje</t>
  </si>
  <si>
    <t>Údržba, revize</t>
  </si>
  <si>
    <t>Kolky na KN (počítám už novou sazbu)</t>
  </si>
  <si>
    <t>Nezaplacené nájemné, ztráty - 3 %</t>
  </si>
  <si>
    <t>Výše úvěru</t>
  </si>
  <si>
    <t>Splátka úroků, 30-letá fixace, 3 %, střední hodnota úroku (10. rok, prosincová splátka) - záběr na kalkulačku ve Zvládneme.cz</t>
  </si>
  <si>
    <t>Vlastní zdroje rozpočítané na rok v 20-letém horizontu</t>
  </si>
  <si>
    <t>Pojištění</t>
  </si>
  <si>
    <t>Vlastní zdroje jednorázově při nákupu nemovitosti (počítám i první rok pravidelných nákladů do hotovosti vynaložené při nákupu, to jsou nějaké dílčí rekonstrukce, pojištění, apod.)</t>
  </si>
  <si>
    <t>Inzerce</t>
  </si>
  <si>
    <t>Vlastní zdroje jednorázově při nákupu nemovitosti při financování čistě svými penězi</t>
  </si>
  <si>
    <t>"Benzin", amortizace, poštovné, hovorné</t>
  </si>
  <si>
    <t>CELKEM</t>
  </si>
  <si>
    <t>CELKEM BEZ SPLÁTKY ÚVĚRU</t>
  </si>
  <si>
    <t>Výnos</t>
  </si>
  <si>
    <t>Nájemné měsíčně (očištěno od fondu oprav)</t>
  </si>
  <si>
    <t>Celkem vlastní zdroje přepočítané na rok</t>
  </si>
  <si>
    <t>Nájemné ročně (očištěno od fondu oprav)</t>
  </si>
  <si>
    <t>Celkové náklady za 20 let</t>
  </si>
  <si>
    <t>Střední hodnota splátka jistiny, 10. rok, prosincová splátka</t>
  </si>
  <si>
    <t>Měsíční růst vlastního jmění</t>
  </si>
  <si>
    <t>DETAILNÍ PROPOČET PRO KONKRÉTNÍ PŘÍKLAD</t>
  </si>
  <si>
    <t>Roční růst vlastního jmění</t>
  </si>
  <si>
    <t>Roční zhodnocení vlastních zdrojů za 1. rok:</t>
  </si>
  <si>
    <t>Růst vlastního jmění za 20 let</t>
  </si>
  <si>
    <t>Návratnost investice vlastních zdrojů za 1. rok v letech:</t>
  </si>
  <si>
    <t>RYCHLÉ ORIENTAČNÍ PROPOČTY</t>
  </si>
  <si>
    <t>DETAILNÍ PROPOČET PRO KONKRÉTNÍ PŘÍKLAD INVESTORA, KTERÝ SI NEBERE ÚVĚR</t>
  </si>
  <si>
    <t>Návratnost investice v letech:</t>
  </si>
  <si>
    <t>Rychlý výpočet ročního hrubého výnosu:</t>
  </si>
  <si>
    <t>Příklad 1</t>
  </si>
  <si>
    <t>Příklad 2</t>
  </si>
  <si>
    <t>Cena bytu:</t>
  </si>
  <si>
    <t>Nájem:</t>
  </si>
  <si>
    <t>Hrubý výnos</t>
  </si>
  <si>
    <t>Hrubý výnos:</t>
  </si>
  <si>
    <t>Vypočítává se</t>
  </si>
  <si>
    <t>Měsíční náklad:</t>
  </si>
  <si>
    <t>Čistý výnos:</t>
  </si>
  <si>
    <t>Návratnost investice (v letech):</t>
  </si>
  <si>
    <t xml:space="preserve"> </t>
  </si>
  <si>
    <t>Toto pole lze editovat</t>
  </si>
  <si>
    <t>Odhadovaná tržní cena</t>
  </si>
  <si>
    <t>Var. 1</t>
  </si>
  <si>
    <t>Var. 2</t>
  </si>
  <si>
    <t xml:space="preserve"> - Pořizovací cena</t>
  </si>
  <si>
    <t xml:space="preserve"> - Daň z nabytí (4% u dražby)</t>
  </si>
  <si>
    <t>Hrubý zisk</t>
  </si>
  <si>
    <t xml:space="preserve"> - Pojištění nemovitosti</t>
  </si>
  <si>
    <t xml:space="preserve"> - Administrativní náklady (kolky, cestovné)</t>
  </si>
  <si>
    <t xml:space="preserve"> - Rekonstrukce</t>
  </si>
  <si>
    <t xml:space="preserve"> - Měsíční poplatky (energie, fond oprav)</t>
  </si>
  <si>
    <t xml:space="preserve"> - Úroky (v případě cizích zdrojů)</t>
  </si>
  <si>
    <t xml:space="preserve"> - Právník (při prodeji)</t>
  </si>
  <si>
    <t xml:space="preserve"> - Realitní kancelář (při prodeji)</t>
  </si>
  <si>
    <t>Čistý zisk</t>
  </si>
  <si>
    <t>Zhodnocení investice za 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</si>
</sst>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Kč-405]"/>
    <numFmt numFmtId="165" formatCode="0.0"/>
    <numFmt numFmtId="166" formatCode="#,##0\ &quot;Kč&quot;"/>
  </numFmts>
  <fonts count="9" x14ac:knownFonts="1">
    <font>
      <sz val="10"/>
      <color rgb="FF000000"/>
      <name val="Arial"/>
    </font>
    <font>
      <b/>
      <sz val="10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3">
    <xf numFmtId="0" fontId="0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2" fillId="0" borderId="0" xfId="0" applyFont="1"/>
    <xf numFmtId="0" fontId="3" fillId="0" borderId="3" xfId="0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64" fontId="4" fillId="0" borderId="4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0" fontId="3" fillId="0" borderId="5" xfId="0" applyFont="1" applyBorder="1" applyAlignment="1">
      <alignment wrapText="1"/>
    </xf>
    <xf numFmtId="164" fontId="4" fillId="0" borderId="6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3" fillId="0" borderId="3" xfId="0" applyFont="1" applyBorder="1" applyAlignment="1">
      <alignment wrapText="1"/>
    </xf>
    <xf numFmtId="164" fontId="3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4" fillId="0" borderId="2" xfId="0" applyFont="1" applyBorder="1"/>
    <xf numFmtId="0" fontId="4" fillId="0" borderId="0" xfId="0" applyFont="1" applyAlignment="1">
      <alignment wrapText="1"/>
    </xf>
    <xf numFmtId="10" fontId="2" fillId="0" borderId="4" xfId="0" applyNumberFormat="1" applyFont="1" applyBorder="1" applyAlignment="1">
      <alignment wrapText="1"/>
    </xf>
    <xf numFmtId="0" fontId="4" fillId="0" borderId="0" xfId="0" applyFont="1" applyAlignment="1"/>
    <xf numFmtId="2" fontId="2" fillId="0" borderId="6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5" fontId="1" fillId="0" borderId="2" xfId="0" applyNumberFormat="1" applyFont="1" applyBorder="1" applyAlignment="1">
      <alignment wrapText="1"/>
    </xf>
    <xf numFmtId="0" fontId="1" fillId="0" borderId="2" xfId="0" applyFont="1" applyBorder="1"/>
    <xf numFmtId="165" fontId="2" fillId="0" borderId="4" xfId="0" applyNumberFormat="1" applyFont="1" applyBorder="1" applyAlignment="1">
      <alignment wrapText="1"/>
    </xf>
    <xf numFmtId="10" fontId="2" fillId="0" borderId="6" xfId="0" applyNumberFormat="1" applyFont="1" applyBorder="1"/>
    <xf numFmtId="10" fontId="2" fillId="0" borderId="6" xfId="0" applyNumberFormat="1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/>
    <xf numFmtId="0" fontId="6" fillId="2" borderId="0" xfId="0" applyFont="1" applyFill="1" applyAlignment="1"/>
    <xf numFmtId="166" fontId="0" fillId="2" borderId="0" xfId="0" applyNumberFormat="1" applyFont="1" applyFill="1" applyAlignment="1"/>
    <xf numFmtId="0" fontId="6" fillId="3" borderId="0" xfId="0" applyFont="1" applyFill="1" applyAlignment="1"/>
    <xf numFmtId="10" fontId="0" fillId="3" borderId="0" xfId="1" applyNumberFormat="1" applyFont="1" applyFill="1" applyAlignment="1"/>
    <xf numFmtId="165" fontId="0" fillId="3" borderId="0" xfId="0" applyNumberFormat="1" applyFont="1" applyFill="1" applyAlignment="1"/>
    <xf numFmtId="0" fontId="7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166" fontId="0" fillId="0" borderId="0" xfId="0" applyNumberFormat="1" applyFont="1" applyAlignment="1"/>
    <xf numFmtId="0" fontId="6" fillId="0" borderId="7" xfId="0" applyFont="1" applyBorder="1" applyAlignment="1"/>
    <xf numFmtId="0" fontId="0" fillId="0" borderId="7" xfId="0" applyFont="1" applyBorder="1" applyAlignment="1"/>
    <xf numFmtId="166" fontId="0" fillId="0" borderId="7" xfId="0" applyNumberFormat="1" applyFont="1" applyBorder="1" applyAlignment="1"/>
    <xf numFmtId="0" fontId="6" fillId="0" borderId="0" xfId="0" applyFont="1" applyFill="1" applyBorder="1" applyAlignment="1"/>
    <xf numFmtId="166" fontId="6" fillId="0" borderId="0" xfId="0" applyNumberFormat="1" applyFont="1" applyAlignment="1"/>
    <xf numFmtId="0" fontId="8" fillId="0" borderId="0" xfId="0" applyFont="1" applyFill="1" applyBorder="1" applyAlignment="1"/>
    <xf numFmtId="166" fontId="8" fillId="0" borderId="0" xfId="0" applyNumberFormat="1" applyFont="1" applyAlignment="1"/>
    <xf numFmtId="10" fontId="0" fillId="0" borderId="0" xfId="0" applyNumberFormat="1" applyFont="1" applyAlignment="1"/>
    <xf numFmtId="10" fontId="8" fillId="0" borderId="0" xfId="0" applyNumberFormat="1" applyFont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AA33"/>
  <sheetViews>
    <sheetView tabSelected="1" zoomScale="137" zoomScaleNormal="137" workbookViewId="0">
      <selection activeCell="H14" sqref="H14"/>
    </sheetView>
  </sheetViews>
  <sheetFormatPr baseColWidth="10" defaultColWidth="14.5" defaultRowHeight="15.75" customHeight="1" x14ac:dyDescent="0.15"/>
  <cols>
    <col min="1" max="1" width="4.83203125" customWidth="1"/>
    <col min="2" max="2" width="49.5" customWidth="1"/>
    <col min="4" max="4" width="5.33203125" customWidth="1"/>
    <col min="5" max="5" width="45.5" customWidth="1"/>
    <col min="8" max="8" width="41.6640625" customWidth="1"/>
  </cols>
  <sheetData>
    <row r="2" spans="2:27" ht="15.75" customHeight="1" x14ac:dyDescent="0.15">
      <c r="B2" s="32" t="s">
        <v>0</v>
      </c>
      <c r="C2" s="33" t="s">
        <v>1</v>
      </c>
      <c r="D2" s="3"/>
      <c r="E2" s="32" t="s">
        <v>2</v>
      </c>
      <c r="F2" s="33" t="s">
        <v>1</v>
      </c>
      <c r="G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2:27" ht="15.75" customHeight="1" x14ac:dyDescent="0.15">
      <c r="B3" s="4" t="s">
        <v>3</v>
      </c>
      <c r="C3" s="5">
        <v>300</v>
      </c>
      <c r="D3" s="6"/>
      <c r="E3" s="4" t="s">
        <v>4</v>
      </c>
      <c r="F3" s="5">
        <v>1600000</v>
      </c>
      <c r="G3" s="6"/>
    </row>
    <row r="4" spans="2:27" ht="15.75" customHeight="1" x14ac:dyDescent="0.15">
      <c r="B4" s="4" t="s">
        <v>5</v>
      </c>
      <c r="C4" s="7">
        <f>F15*0.03</f>
        <v>2664</v>
      </c>
      <c r="D4" s="6"/>
      <c r="E4" s="4" t="s">
        <v>6</v>
      </c>
      <c r="F4" s="5">
        <v>64000</v>
      </c>
      <c r="G4" s="6"/>
    </row>
    <row r="5" spans="2:27" ht="15.75" customHeight="1" x14ac:dyDescent="0.15">
      <c r="B5" s="4" t="s">
        <v>7</v>
      </c>
      <c r="C5" s="7">
        <f>150000/20</f>
        <v>7500</v>
      </c>
      <c r="D5" s="6"/>
      <c r="E5" s="4" t="s">
        <v>8</v>
      </c>
      <c r="F5" s="5">
        <v>320000</v>
      </c>
      <c r="G5" s="6"/>
    </row>
    <row r="6" spans="2:27" ht="15.75" customHeight="1" x14ac:dyDescent="0.15">
      <c r="B6" s="4" t="s">
        <v>9</v>
      </c>
      <c r="C6" s="5">
        <v>1000</v>
      </c>
      <c r="D6" s="6"/>
      <c r="E6" s="4" t="s">
        <v>10</v>
      </c>
      <c r="F6" s="5">
        <v>4000</v>
      </c>
      <c r="G6" s="6"/>
    </row>
    <row r="7" spans="2:27" ht="15.75" customHeight="1" x14ac:dyDescent="0.15">
      <c r="B7" s="4" t="s">
        <v>11</v>
      </c>
      <c r="C7" s="8">
        <f>F15*0.03</f>
        <v>2664</v>
      </c>
      <c r="D7" s="6"/>
      <c r="E7" s="4" t="s">
        <v>12</v>
      </c>
      <c r="F7" s="8">
        <f>F3-F5</f>
        <v>1280000</v>
      </c>
      <c r="G7" s="6"/>
    </row>
    <row r="8" spans="2:27" ht="32" customHeight="1" x14ac:dyDescent="0.15">
      <c r="B8" s="4" t="s">
        <v>13</v>
      </c>
      <c r="C8" s="7">
        <f>2440*12</f>
        <v>29280</v>
      </c>
      <c r="D8" s="6"/>
      <c r="E8" s="4" t="s">
        <v>14</v>
      </c>
      <c r="F8" s="8">
        <f>(F4+F5+F6) / 20</f>
        <v>19400</v>
      </c>
      <c r="G8" s="6"/>
    </row>
    <row r="9" spans="2:27" ht="15.75" customHeight="1" x14ac:dyDescent="0.15">
      <c r="B9" s="4" t="s">
        <v>15</v>
      </c>
      <c r="C9" s="5">
        <v>300</v>
      </c>
      <c r="D9" s="6"/>
      <c r="E9" s="4" t="s">
        <v>16</v>
      </c>
      <c r="F9" s="8">
        <f>F5+F4+F6+C12</f>
        <v>432008</v>
      </c>
      <c r="G9" s="6"/>
      <c r="H9" s="6"/>
      <c r="I9" s="9"/>
    </row>
    <row r="10" spans="2:27" ht="15.75" customHeight="1" x14ac:dyDescent="0.15">
      <c r="B10" s="4" t="s">
        <v>17</v>
      </c>
      <c r="C10" s="5">
        <v>100</v>
      </c>
      <c r="D10" s="6"/>
      <c r="E10" s="10" t="s">
        <v>18</v>
      </c>
      <c r="F10" s="11">
        <f>F3+F4+F6+F8</f>
        <v>1687400</v>
      </c>
      <c r="G10" s="6"/>
      <c r="H10" s="6"/>
      <c r="I10" s="9"/>
    </row>
    <row r="11" spans="2:27" ht="15.75" customHeight="1" x14ac:dyDescent="0.15">
      <c r="B11" s="4" t="s">
        <v>19</v>
      </c>
      <c r="C11" s="5">
        <v>200</v>
      </c>
      <c r="D11" s="6"/>
      <c r="E11" s="6"/>
      <c r="F11" s="9"/>
      <c r="G11" s="6"/>
      <c r="H11" s="6"/>
      <c r="I11" s="9"/>
    </row>
    <row r="12" spans="2:27" ht="15.75" customHeight="1" x14ac:dyDescent="0.15">
      <c r="B12" s="12" t="s">
        <v>20</v>
      </c>
      <c r="C12" s="13">
        <f>SUM(C3:C11)</f>
        <v>44008</v>
      </c>
      <c r="D12" s="14"/>
      <c r="E12" s="14"/>
      <c r="F12" s="15"/>
      <c r="G12" s="14"/>
      <c r="H12" s="14"/>
      <c r="I12" s="15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2:27" ht="15.75" customHeight="1" x14ac:dyDescent="0.15">
      <c r="B13" s="12" t="s">
        <v>21</v>
      </c>
      <c r="C13" s="13">
        <f>SUM(C3:C11)-C8</f>
        <v>14728</v>
      </c>
      <c r="D13" s="6"/>
      <c r="E13" s="1" t="s">
        <v>22</v>
      </c>
      <c r="F13" s="2" t="s">
        <v>1</v>
      </c>
      <c r="G13" s="6"/>
      <c r="H13" s="40" t="s">
        <v>48</v>
      </c>
      <c r="I13" s="9"/>
    </row>
    <row r="14" spans="2:27" ht="15.75" customHeight="1" x14ac:dyDescent="0.15">
      <c r="B14" s="16"/>
      <c r="C14" s="17"/>
      <c r="D14" s="6"/>
      <c r="E14" s="4" t="s">
        <v>23</v>
      </c>
      <c r="F14" s="5">
        <v>7400</v>
      </c>
      <c r="G14" s="6"/>
      <c r="H14" s="40" t="s">
        <v>48</v>
      </c>
      <c r="I14" s="9"/>
    </row>
    <row r="15" spans="2:27" ht="15.75" customHeight="1" x14ac:dyDescent="0.15">
      <c r="B15" s="12" t="s">
        <v>24</v>
      </c>
      <c r="C15" s="8">
        <f>C12+F8</f>
        <v>63408</v>
      </c>
      <c r="D15" s="6"/>
      <c r="E15" s="4" t="s">
        <v>25</v>
      </c>
      <c r="F15" s="8">
        <f>F14*12</f>
        <v>88800</v>
      </c>
      <c r="G15" s="6"/>
      <c r="H15" s="6"/>
      <c r="I15" s="9"/>
    </row>
    <row r="16" spans="2:27" ht="15.75" customHeight="1" x14ac:dyDescent="0.15">
      <c r="B16" s="18" t="s">
        <v>26</v>
      </c>
      <c r="C16" s="11">
        <f>C12*20+F3+F4+F6</f>
        <v>2548160</v>
      </c>
      <c r="D16" s="6"/>
      <c r="E16" s="4" t="s">
        <v>27</v>
      </c>
      <c r="F16" s="5">
        <v>2957</v>
      </c>
      <c r="G16" s="6"/>
      <c r="H16" s="6"/>
      <c r="I16" s="9"/>
    </row>
    <row r="17" spans="2:9" ht="15.75" customHeight="1" x14ac:dyDescent="0.15">
      <c r="B17" s="6"/>
      <c r="C17" s="9"/>
      <c r="D17" s="6"/>
      <c r="E17" s="4" t="s">
        <v>28</v>
      </c>
      <c r="F17" s="8">
        <f>F14-(C8/12)</f>
        <v>4960</v>
      </c>
      <c r="G17" s="6"/>
      <c r="H17" s="6"/>
      <c r="I17" s="9"/>
    </row>
    <row r="18" spans="2:9" ht="15.75" customHeight="1" x14ac:dyDescent="0.15">
      <c r="B18" s="1" t="s">
        <v>29</v>
      </c>
      <c r="C18" s="19"/>
      <c r="D18" s="6"/>
      <c r="E18" s="4" t="s">
        <v>30</v>
      </c>
      <c r="F18" s="8">
        <f>F17*12</f>
        <v>59520</v>
      </c>
      <c r="G18" s="20"/>
      <c r="H18" s="6"/>
      <c r="I18" s="9"/>
    </row>
    <row r="19" spans="2:9" ht="15.75" customHeight="1" x14ac:dyDescent="0.15">
      <c r="B19" s="4" t="s">
        <v>31</v>
      </c>
      <c r="C19" s="21">
        <f>F18/F9</f>
        <v>0.13777522638469658</v>
      </c>
      <c r="D19" s="22"/>
      <c r="E19" s="10" t="s">
        <v>32</v>
      </c>
      <c r="F19" s="11">
        <f>F18*20</f>
        <v>1190400</v>
      </c>
      <c r="G19" s="6"/>
      <c r="H19" s="6"/>
      <c r="I19" s="6"/>
    </row>
    <row r="20" spans="2:9" ht="15.75" customHeight="1" x14ac:dyDescent="0.15">
      <c r="B20" s="10" t="s">
        <v>33</v>
      </c>
      <c r="C20" s="23">
        <f>F9/F18</f>
        <v>7.2581989247311824</v>
      </c>
      <c r="G20" s="6"/>
      <c r="H20" s="6"/>
      <c r="I20" s="6"/>
    </row>
    <row r="21" spans="2:9" ht="15.75" customHeight="1" x14ac:dyDescent="0.15">
      <c r="B21" s="24"/>
      <c r="C21" s="25"/>
      <c r="D21" s="6"/>
      <c r="E21" s="26" t="s">
        <v>34</v>
      </c>
      <c r="F21" s="27"/>
      <c r="G21" s="6"/>
      <c r="H21" s="6"/>
      <c r="I21" s="6"/>
    </row>
    <row r="22" spans="2:9" ht="15.75" customHeight="1" x14ac:dyDescent="0.15">
      <c r="B22" s="26" t="s">
        <v>35</v>
      </c>
      <c r="C22" s="28"/>
      <c r="E22" s="4" t="s">
        <v>36</v>
      </c>
      <c r="F22" s="29">
        <f>F3/F15</f>
        <v>18.018018018018019</v>
      </c>
      <c r="G22" s="6"/>
    </row>
    <row r="23" spans="2:9" ht="15.75" customHeight="1" x14ac:dyDescent="0.15">
      <c r="B23" s="10" t="s">
        <v>31</v>
      </c>
      <c r="C23" s="30">
        <f>F15/F10</f>
        <v>5.2625340760933982E-2</v>
      </c>
      <c r="E23" s="10" t="s">
        <v>37</v>
      </c>
      <c r="F23" s="31">
        <f>F15/F3</f>
        <v>5.5500000000000001E-2</v>
      </c>
      <c r="G23" s="6"/>
    </row>
    <row r="24" spans="2:9" ht="15.75" customHeight="1" x14ac:dyDescent="0.15">
      <c r="B24" s="20"/>
      <c r="C24" s="3"/>
      <c r="F24" s="9"/>
      <c r="G24" s="6"/>
    </row>
    <row r="25" spans="2:9" ht="15.75" customHeight="1" x14ac:dyDescent="0.15">
      <c r="F25" s="9"/>
      <c r="G25" s="6"/>
    </row>
    <row r="26" spans="2:9" ht="15.75" customHeight="1" x14ac:dyDescent="0.15">
      <c r="F26" s="9"/>
      <c r="G26" s="6"/>
    </row>
    <row r="27" spans="2:9" ht="15.75" customHeight="1" x14ac:dyDescent="0.15">
      <c r="F27" s="9"/>
    </row>
    <row r="28" spans="2:9" ht="15.75" customHeight="1" x14ac:dyDescent="0.15">
      <c r="F28" s="9"/>
    </row>
    <row r="29" spans="2:9" ht="15.75" customHeight="1" x14ac:dyDescent="0.15">
      <c r="F29" s="9"/>
    </row>
    <row r="30" spans="2:9" ht="15.75" customHeight="1" x14ac:dyDescent="0.15">
      <c r="F30" s="9"/>
    </row>
    <row r="31" spans="2:9" ht="15.75" customHeight="1" x14ac:dyDescent="0.15">
      <c r="F31" s="9"/>
    </row>
    <row r="32" spans="2:9" ht="15.75" customHeight="1" x14ac:dyDescent="0.15">
      <c r="F32" s="9"/>
    </row>
    <row r="33" spans="6:6" ht="15.75" customHeight="1" x14ac:dyDescent="0.15">
      <c r="F33" s="9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BE4E-C6B1-D249-AB79-7FA1424AECD2}">
  <dimension ref="A1:E15"/>
  <sheetViews>
    <sheetView zoomScale="186" zoomScaleNormal="186" workbookViewId="0">
      <selection activeCell="B1" sqref="B1"/>
    </sheetView>
  </sheetViews>
  <sheetFormatPr baseColWidth="10" defaultRowHeight="13" x14ac:dyDescent="0.15"/>
  <cols>
    <col min="1" max="1" width="24.33203125" bestFit="1" customWidth="1"/>
    <col min="2" max="2" width="12.6640625" bestFit="1" customWidth="1"/>
    <col min="4" max="4" width="24.33203125" bestFit="1" customWidth="1"/>
  </cols>
  <sheetData>
    <row r="1" spans="1:5" x14ac:dyDescent="0.15">
      <c r="A1" s="35" t="s">
        <v>49</v>
      </c>
      <c r="B1" s="37" t="s">
        <v>44</v>
      </c>
    </row>
    <row r="3" spans="1:5" x14ac:dyDescent="0.15">
      <c r="A3" t="s">
        <v>38</v>
      </c>
      <c r="D3" t="s">
        <v>39</v>
      </c>
    </row>
    <row r="5" spans="1:5" x14ac:dyDescent="0.15">
      <c r="A5" s="34" t="s">
        <v>40</v>
      </c>
      <c r="B5" s="36">
        <v>3500000</v>
      </c>
      <c r="D5" t="s">
        <v>40</v>
      </c>
      <c r="E5" s="36">
        <v>700000</v>
      </c>
    </row>
    <row r="6" spans="1:5" x14ac:dyDescent="0.15">
      <c r="A6" s="34" t="s">
        <v>41</v>
      </c>
      <c r="B6" s="36">
        <v>14000</v>
      </c>
      <c r="D6" t="s">
        <v>41</v>
      </c>
      <c r="E6" s="36">
        <v>6500</v>
      </c>
    </row>
    <row r="7" spans="1:5" x14ac:dyDescent="0.15">
      <c r="A7" s="34" t="s">
        <v>45</v>
      </c>
      <c r="B7" s="36">
        <v>1000</v>
      </c>
      <c r="D7" s="34" t="s">
        <v>45</v>
      </c>
      <c r="E7" s="36">
        <v>1000</v>
      </c>
    </row>
    <row r="9" spans="1:5" x14ac:dyDescent="0.15">
      <c r="A9" s="37" t="s">
        <v>43</v>
      </c>
      <c r="B9" s="38">
        <f>(B6*12)/B5</f>
        <v>4.8000000000000001E-2</v>
      </c>
      <c r="D9" s="37" t="s">
        <v>42</v>
      </c>
      <c r="E9" s="38">
        <f>(E6*12)/E5</f>
        <v>0.11142857142857143</v>
      </c>
    </row>
    <row r="11" spans="1:5" x14ac:dyDescent="0.15">
      <c r="A11" s="37" t="s">
        <v>46</v>
      </c>
      <c r="B11" s="38">
        <f>((B6*12)-(B7*12))/B5</f>
        <v>4.4571428571428574E-2</v>
      </c>
      <c r="D11" s="37" t="s">
        <v>46</v>
      </c>
      <c r="E11" s="38">
        <f>((E6*12)-(E7*12))/E5</f>
        <v>9.4285714285714292E-2</v>
      </c>
    </row>
    <row r="13" spans="1:5" x14ac:dyDescent="0.15">
      <c r="A13" s="37" t="s">
        <v>47</v>
      </c>
      <c r="B13" s="39">
        <f>B5/((12*B6)-(12*B7))</f>
        <v>22.435897435897434</v>
      </c>
      <c r="D13" s="37" t="s">
        <v>47</v>
      </c>
      <c r="E13" s="39">
        <f>E5/((12*E6)-(12*E7))</f>
        <v>10.606060606060606</v>
      </c>
    </row>
    <row r="15" spans="1:5" x14ac:dyDescent="0.15">
      <c r="A15" s="34"/>
      <c r="D15" s="3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8C14-2D72-524E-9FB3-74CE122C4064}">
  <dimension ref="B2:F21"/>
  <sheetViews>
    <sheetView showGridLines="0" zoomScale="194" zoomScaleNormal="152" workbookViewId="0">
      <selection activeCell="H13" sqref="H13"/>
    </sheetView>
  </sheetViews>
  <sheetFormatPr baseColWidth="10" defaultRowHeight="13" x14ac:dyDescent="0.15"/>
  <cols>
    <col min="2" max="2" width="18.6640625" bestFit="1" customWidth="1"/>
    <col min="3" max="3" width="14.83203125" customWidth="1"/>
    <col min="4" max="5" width="11.5" bestFit="1" customWidth="1"/>
  </cols>
  <sheetData>
    <row r="2" spans="2:6" x14ac:dyDescent="0.15">
      <c r="D2" s="42" t="s">
        <v>51</v>
      </c>
      <c r="E2" s="42" t="s">
        <v>52</v>
      </c>
    </row>
    <row r="3" spans="2:6" x14ac:dyDescent="0.15">
      <c r="B3" t="s">
        <v>50</v>
      </c>
      <c r="D3" s="43">
        <v>1950000</v>
      </c>
      <c r="E3" s="43">
        <v>1950000</v>
      </c>
    </row>
    <row r="4" spans="2:6" x14ac:dyDescent="0.15">
      <c r="B4" s="34" t="s">
        <v>53</v>
      </c>
      <c r="D4" s="43">
        <v>-1400000</v>
      </c>
      <c r="E4" s="43">
        <v>-1700000</v>
      </c>
    </row>
    <row r="5" spans="2:6" x14ac:dyDescent="0.15">
      <c r="B5" s="44" t="s">
        <v>54</v>
      </c>
      <c r="C5" s="45"/>
      <c r="D5" s="46">
        <f>D4*0.04</f>
        <v>-56000</v>
      </c>
      <c r="E5" s="46">
        <f>E4*0.04</f>
        <v>-68000</v>
      </c>
    </row>
    <row r="6" spans="2:6" x14ac:dyDescent="0.15">
      <c r="B6" s="47" t="s">
        <v>55</v>
      </c>
      <c r="D6" s="48">
        <f>SUM(D3:D5)</f>
        <v>494000</v>
      </c>
      <c r="E6" s="48">
        <f>SUM(E3:E5)</f>
        <v>182000</v>
      </c>
    </row>
    <row r="7" spans="2:6" x14ac:dyDescent="0.15">
      <c r="D7" s="43"/>
      <c r="E7" s="43"/>
    </row>
    <row r="8" spans="2:6" x14ac:dyDescent="0.15">
      <c r="B8" s="34" t="s">
        <v>56</v>
      </c>
      <c r="D8" s="43">
        <v>-3000</v>
      </c>
      <c r="E8" s="43">
        <v>-3000</v>
      </c>
    </row>
    <row r="9" spans="2:6" x14ac:dyDescent="0.15">
      <c r="B9" s="34" t="s">
        <v>57</v>
      </c>
      <c r="D9" s="43">
        <v>-6000</v>
      </c>
      <c r="E9" s="43">
        <v>-6000</v>
      </c>
    </row>
    <row r="10" spans="2:6" x14ac:dyDescent="0.15">
      <c r="B10" s="34" t="s">
        <v>58</v>
      </c>
      <c r="D10" s="43">
        <v>-30000</v>
      </c>
      <c r="E10" s="43">
        <v>-30000</v>
      </c>
    </row>
    <row r="11" spans="2:6" x14ac:dyDescent="0.15">
      <c r="B11" s="34" t="s">
        <v>60</v>
      </c>
      <c r="D11" s="43"/>
      <c r="E11" s="43"/>
    </row>
    <row r="12" spans="2:6" x14ac:dyDescent="0.15">
      <c r="B12" s="34" t="s">
        <v>59</v>
      </c>
      <c r="D12" s="43">
        <f>-3000*6</f>
        <v>-18000</v>
      </c>
      <c r="E12" s="43">
        <f>-3000*6</f>
        <v>-18000</v>
      </c>
    </row>
    <row r="13" spans="2:6" x14ac:dyDescent="0.15">
      <c r="B13" s="34" t="s">
        <v>61</v>
      </c>
      <c r="D13" s="43"/>
      <c r="E13" s="43"/>
    </row>
    <row r="14" spans="2:6" x14ac:dyDescent="0.15">
      <c r="B14" s="44" t="s">
        <v>62</v>
      </c>
      <c r="C14" s="45"/>
      <c r="D14" s="46">
        <v>-60000</v>
      </c>
      <c r="E14" s="46">
        <v>-60000</v>
      </c>
      <c r="F14" s="43"/>
    </row>
    <row r="15" spans="2:6" x14ac:dyDescent="0.15">
      <c r="B15" s="49" t="s">
        <v>63</v>
      </c>
      <c r="C15" s="41"/>
      <c r="D15" s="50">
        <f>SUM(D6:D14)</f>
        <v>377000</v>
      </c>
      <c r="E15" s="50">
        <f>SUM(E6:E14)</f>
        <v>65000</v>
      </c>
    </row>
    <row r="16" spans="2:6" x14ac:dyDescent="0.15">
      <c r="D16" s="43"/>
      <c r="E16" s="43"/>
    </row>
    <row r="17" spans="2:5" x14ac:dyDescent="0.15">
      <c r="B17" s="41" t="s">
        <v>64</v>
      </c>
      <c r="C17" s="41"/>
      <c r="D17" s="52">
        <f>-1*D15/(D4+D5+D8+D9+D10+D12+D14)</f>
        <v>0.23966942148760331</v>
      </c>
      <c r="E17" s="52">
        <f>-1*E15/(E4+E5+E8+E9+E10+E12+E14)</f>
        <v>3.4482758620689655E-2</v>
      </c>
    </row>
    <row r="18" spans="2:5" x14ac:dyDescent="0.15">
      <c r="D18" s="43"/>
      <c r="E18" s="51"/>
    </row>
    <row r="19" spans="2:5" x14ac:dyDescent="0.15">
      <c r="D19" s="43"/>
      <c r="E19" s="43"/>
    </row>
    <row r="20" spans="2:5" x14ac:dyDescent="0.15">
      <c r="D20" s="43"/>
      <c r="E20" s="43"/>
    </row>
    <row r="21" spans="2:5" x14ac:dyDescent="0.15">
      <c r="D21" s="43"/>
      <c r="E21" s="4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Tomášův výpočet</vt:lpstr>
      <vt:lpstr>Základní vzorce + příklad</vt:lpstr>
      <vt:lpstr>Výpočet úroků - nákup v dražbě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Tomek</cp:lastModifiedBy>
  <dcterms:created xsi:type="dcterms:W3CDTF">2019-11-24T20:39:43Z</dcterms:created>
  <dcterms:modified xsi:type="dcterms:W3CDTF">2019-11-25T16:56:39Z</dcterms:modified>
</cp:coreProperties>
</file>